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160"/>
  </bookViews>
  <sheets>
    <sheet name=" з 01.04.2024 " sheetId="9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2" i="9"/>
  <c r="O33"/>
  <c r="O26"/>
  <c r="O18"/>
  <c r="O17"/>
  <c r="O16"/>
  <c r="F50" l="1"/>
  <c r="F51"/>
  <c r="F49"/>
  <c r="F47"/>
  <c r="F46"/>
  <c r="F43"/>
  <c r="F44"/>
  <c r="F42"/>
  <c r="F39"/>
  <c r="F38"/>
  <c r="F33"/>
  <c r="F34"/>
  <c r="F35"/>
  <c r="F36"/>
  <c r="F32"/>
  <c r="F22"/>
  <c r="F23"/>
  <c r="F24"/>
  <c r="F25"/>
  <c r="F26"/>
  <c r="F27"/>
  <c r="F28"/>
  <c r="F29"/>
  <c r="F30"/>
  <c r="F21"/>
  <c r="F17"/>
  <c r="F18"/>
  <c r="F19"/>
  <c r="F16"/>
  <c r="M56" l="1"/>
  <c r="L56"/>
  <c r="I56"/>
  <c r="D51"/>
  <c r="G50"/>
  <c r="D50"/>
  <c r="G49"/>
  <c r="D49"/>
  <c r="P48"/>
  <c r="G47"/>
  <c r="H47" s="1"/>
  <c r="J47" s="1"/>
  <c r="D47"/>
  <c r="G46"/>
  <c r="D46"/>
  <c r="G44"/>
  <c r="D44"/>
  <c r="G43"/>
  <c r="D43"/>
  <c r="D42"/>
  <c r="G39"/>
  <c r="D39"/>
  <c r="G38"/>
  <c r="D38"/>
  <c r="G36"/>
  <c r="D36"/>
  <c r="G35"/>
  <c r="H35" s="1"/>
  <c r="J35" s="1"/>
  <c r="D35"/>
  <c r="G34"/>
  <c r="D34"/>
  <c r="G33"/>
  <c r="D33"/>
  <c r="G32"/>
  <c r="D32"/>
  <c r="D30"/>
  <c r="G30" s="1"/>
  <c r="D29"/>
  <c r="G28"/>
  <c r="D28"/>
  <c r="G27"/>
  <c r="D27"/>
  <c r="D26"/>
  <c r="J25"/>
  <c r="H25"/>
  <c r="G25"/>
  <c r="D24"/>
  <c r="G23"/>
  <c r="D23"/>
  <c r="H22"/>
  <c r="J22" s="1"/>
  <c r="D22"/>
  <c r="G21"/>
  <c r="D21"/>
  <c r="D19"/>
  <c r="G18"/>
  <c r="H18" s="1"/>
  <c r="D18"/>
  <c r="G17"/>
  <c r="D17"/>
  <c r="G16"/>
  <c r="D16"/>
  <c r="G51" l="1"/>
  <c r="G42"/>
  <c r="G26"/>
  <c r="H26" s="1"/>
  <c r="J18"/>
  <c r="K18" s="1"/>
  <c r="N18" s="1"/>
  <c r="P18" s="1"/>
  <c r="G19"/>
  <c r="H19" s="1"/>
  <c r="K22"/>
  <c r="K25"/>
  <c r="N25" s="1"/>
  <c r="O25" s="1"/>
  <c r="P25" s="1"/>
  <c r="H38"/>
  <c r="J38" s="1"/>
  <c r="H50"/>
  <c r="J50" s="1"/>
  <c r="N22"/>
  <c r="O22" s="1"/>
  <c r="P22" s="1"/>
  <c r="H33"/>
  <c r="J33" s="1"/>
  <c r="H44"/>
  <c r="J44" s="1"/>
  <c r="G24"/>
  <c r="J26"/>
  <c r="G29"/>
  <c r="H39"/>
  <c r="J39" s="1"/>
  <c r="H49"/>
  <c r="J49" s="1"/>
  <c r="H17"/>
  <c r="J17" s="1"/>
  <c r="H21"/>
  <c r="J21" s="1"/>
  <c r="H27"/>
  <c r="J27" s="1"/>
  <c r="H16"/>
  <c r="H23"/>
  <c r="J23" s="1"/>
  <c r="H28"/>
  <c r="J28" s="1"/>
  <c r="H30"/>
  <c r="J30" s="1"/>
  <c r="H32"/>
  <c r="J32" s="1"/>
  <c r="H34"/>
  <c r="J34" s="1"/>
  <c r="K35"/>
  <c r="N35" s="1"/>
  <c r="O35" s="1"/>
  <c r="P35" s="1"/>
  <c r="H42"/>
  <c r="J42" s="1"/>
  <c r="H46"/>
  <c r="J46" s="1"/>
  <c r="K47"/>
  <c r="N47" s="1"/>
  <c r="O47" s="1"/>
  <c r="P47" s="1"/>
  <c r="H36"/>
  <c r="J36" s="1"/>
  <c r="H43"/>
  <c r="J43" s="1"/>
  <c r="J19" l="1"/>
  <c r="H51"/>
  <c r="J51" s="1"/>
  <c r="K51" s="1"/>
  <c r="N51" s="1"/>
  <c r="O51" s="1"/>
  <c r="P51" s="1"/>
  <c r="K46"/>
  <c r="K23"/>
  <c r="K50"/>
  <c r="N50" s="1"/>
  <c r="O50" s="1"/>
  <c r="P50" s="1"/>
  <c r="K32"/>
  <c r="N32" s="1"/>
  <c r="O32" s="1"/>
  <c r="P32" s="1"/>
  <c r="K38"/>
  <c r="N38"/>
  <c r="O38" s="1"/>
  <c r="P38" s="1"/>
  <c r="K42"/>
  <c r="N42" s="1"/>
  <c r="K27"/>
  <c r="K49"/>
  <c r="N49" s="1"/>
  <c r="O49" s="1"/>
  <c r="P49" s="1"/>
  <c r="K34"/>
  <c r="K28"/>
  <c r="N28" s="1"/>
  <c r="K21"/>
  <c r="N39"/>
  <c r="O39" s="1"/>
  <c r="P39" s="1"/>
  <c r="K39"/>
  <c r="K44"/>
  <c r="H24"/>
  <c r="J24"/>
  <c r="K36"/>
  <c r="G56"/>
  <c r="H29"/>
  <c r="J29" s="1"/>
  <c r="K17"/>
  <c r="K30"/>
  <c r="N30" s="1"/>
  <c r="O30" s="1"/>
  <c r="P30" s="1"/>
  <c r="K43"/>
  <c r="J16"/>
  <c r="K19"/>
  <c r="N19" s="1"/>
  <c r="O19" s="1"/>
  <c r="P19" s="1"/>
  <c r="K26"/>
  <c r="K33"/>
  <c r="H56" l="1"/>
  <c r="K29"/>
  <c r="N29" s="1"/>
  <c r="O29" s="1"/>
  <c r="P29" s="1"/>
  <c r="N26"/>
  <c r="P26" s="1"/>
  <c r="K16"/>
  <c r="J56"/>
  <c r="N17"/>
  <c r="P17" s="1"/>
  <c r="K24"/>
  <c r="N44"/>
  <c r="O44" s="1"/>
  <c r="P44" s="1"/>
  <c r="N34"/>
  <c r="O34" s="1"/>
  <c r="P34" s="1"/>
  <c r="N46"/>
  <c r="O46" s="1"/>
  <c r="P46" s="1"/>
  <c r="N33"/>
  <c r="P33" s="1"/>
  <c r="N43"/>
  <c r="O43" s="1"/>
  <c r="P43" s="1"/>
  <c r="N36"/>
  <c r="O36" s="1"/>
  <c r="P36" s="1"/>
  <c r="N21"/>
  <c r="O21" s="1"/>
  <c r="P21" s="1"/>
  <c r="O28"/>
  <c r="P28" s="1"/>
  <c r="N27"/>
  <c r="O27" s="1"/>
  <c r="P27" s="1"/>
  <c r="P42"/>
  <c r="N23"/>
  <c r="O23" s="1"/>
  <c r="P23" s="1"/>
  <c r="K56" l="1"/>
  <c r="N24"/>
  <c r="O24" s="1"/>
  <c r="P24" s="1"/>
  <c r="N16"/>
  <c r="O56" l="1"/>
  <c r="P16"/>
  <c r="P56" s="1"/>
  <c r="N56"/>
</calcChain>
</file>

<file path=xl/sharedStrings.xml><?xml version="1.0" encoding="utf-8"?>
<sst xmlns="http://schemas.openxmlformats.org/spreadsheetml/2006/main" count="117" uniqueCount="60">
  <si>
    <t>Назва послуг</t>
  </si>
  <si>
    <t>Норма  часу, хв</t>
  </si>
  <si>
    <t>В-ти на з/п</t>
  </si>
  <si>
    <t>Матеріальна допомога щорічна</t>
  </si>
  <si>
    <t>Нарахування на з/п 22,%</t>
  </si>
  <si>
    <t>Прямі в-ти</t>
  </si>
  <si>
    <t xml:space="preserve">Загальновиробничі в-ти </t>
  </si>
  <si>
    <t>Адмін в-ти 15%</t>
  </si>
  <si>
    <t>Всього</t>
  </si>
  <si>
    <t>Ціна послуг,грн..</t>
  </si>
  <si>
    <t>Косметичне прибирання</t>
  </si>
  <si>
    <t>Ремонт одягу (дрібний)</t>
  </si>
  <si>
    <t>-</t>
  </si>
  <si>
    <t>Норма часу, год. (хв/60хв)</t>
  </si>
  <si>
    <t>розїздний характер робіт (доїзд, довіз гірська територія)  25%</t>
  </si>
  <si>
    <t xml:space="preserve">                                    </t>
  </si>
  <si>
    <t>магазин</t>
  </si>
  <si>
    <t>аптека</t>
  </si>
  <si>
    <t>ринок</t>
  </si>
  <si>
    <t xml:space="preserve">Придбання і доставка продовольчих, промислових та господарських товарів, медикаментів:                                               </t>
  </si>
  <si>
    <t>допомога у приготуванні їжі:</t>
  </si>
  <si>
    <t>підготовка продуктів для приготування їжі, миття овочі, фруктів, посуду  тощо</t>
  </si>
  <si>
    <t>Розпалювання печей, піднесення вугілля, дров,  доставка води з колонки</t>
  </si>
  <si>
    <t>Оплата комунальних платежів (звірення платежів)</t>
  </si>
  <si>
    <t>Бесіда, спілкування, читання газет, журналів, книг</t>
  </si>
  <si>
    <t>Консультації псохолога, соціального працівника з метою профілакттики та контролю депрксії, деприсивного стану, страху й тривожності, станів шоку, розпачу,розвитку реактивного психозу, мотивації до активності тощо</t>
  </si>
  <si>
    <t>Проведення заходів щодо емоційного психологічного розвантаження</t>
  </si>
  <si>
    <t>Супроводження (супровід) отримувача соціальної послуги в поліклініку, на прогулянку тощо</t>
  </si>
  <si>
    <t>Навчання та вироблення практичних навичок самостійного користування технічними та іншими засобами реабілітації</t>
  </si>
  <si>
    <t>Допомога у забезпеченні технічними засобами реабілітації (протезами, ортезами, інвалідними колясками тощо) засобами догляду і реабілітації</t>
  </si>
  <si>
    <t>Розщищення снігу</t>
  </si>
  <si>
    <t>Допомога при консервації овочів та фруктів</t>
  </si>
  <si>
    <t xml:space="preserve">Приготування їжі </t>
  </si>
  <si>
    <t>Винесення сміття</t>
  </si>
  <si>
    <t>Доставка гарячих обідів</t>
  </si>
  <si>
    <t xml:space="preserve">Підтримка в організації консультування отримувача соціальної послуги з питань соціального захисту населення </t>
  </si>
  <si>
    <t>Надання інформації з питань соціального захисту населення</t>
  </si>
  <si>
    <t>Консультування щодо отримання правової допомоги через центри безоплатної правової допомоги</t>
  </si>
  <si>
    <t>Допомога у вигляді скерування,переадресації  супроводу до фахівця з правової допомоги</t>
  </si>
  <si>
    <t>Виклик лікаря, працівників комунальних служб, транспортних служб</t>
  </si>
  <si>
    <t>Відвідування хворих у закладах охорони здоров"я</t>
  </si>
  <si>
    <t>Допомога в написанні заяв, скарг, отриманні довідок, інших документів, веденні переговорівз питань отримання соціальних та інших послуг</t>
  </si>
  <si>
    <t xml:space="preserve">Сприяння в направленні до стаціонарної утанови охорони здоров"я, соціального захисту населення </t>
  </si>
  <si>
    <t>Сприяння в організації консультування отримачів соціальної послуги з питань отримання комунально-побутових, медичних, соціальних послуг, питань представлення й захисту інтересів отримувачів соціальної послуги в державних і місцевих органах влади, в установах, організаціях, підприємствах, громадських обєднаннях</t>
  </si>
  <si>
    <r>
      <t xml:space="preserve"> </t>
    </r>
    <r>
      <rPr>
        <b/>
        <sz val="10"/>
        <rFont val="Times New Roman"/>
        <family val="1"/>
        <charset val="204"/>
      </rPr>
      <t>1. Допомога у веденні домашнього госпадарства</t>
    </r>
  </si>
  <si>
    <t>ЗАТВЕРДЖЕНО</t>
  </si>
  <si>
    <t>В-ти на з/п  всього (заокруглено)</t>
  </si>
  <si>
    <t>2. Допомога при пересуванні в побутових умовах (по квартирі)</t>
  </si>
  <si>
    <t>3. Допомога в організації взаємодії з іншими фахівцями та службами</t>
  </si>
  <si>
    <t>4.Допомога у забезпеченні технічними засобами реабілітації , навчання навичкам користування ними</t>
  </si>
  <si>
    <t>5. Психологічна підтримка</t>
  </si>
  <si>
    <t xml:space="preserve">6. Надання інформації з питань соціального захисту населення </t>
  </si>
  <si>
    <t>7. Допомога в отриманні безплатної правової допомоги</t>
  </si>
  <si>
    <t>8.Допомога в оформленні документів оплаті комунальних послуг (оформлення субсидії на квартиру і комунальні послуги тощо)</t>
  </si>
  <si>
    <t xml:space="preserve">Посадовий оклад з доплатами до рівня мінімальної заробітної плати </t>
  </si>
  <si>
    <t xml:space="preserve">  8000:168(на 1 год)</t>
  </si>
  <si>
    <t xml:space="preserve"> Розрахунок тарифів на платні соціальні послуги  з 01.04.2024 по 31.12.2024 рік за надання соціальної послуги "Догляд вдома" Територіальним центром соціального обслуговування Верховинської селищної ради</t>
  </si>
  <si>
    <t xml:space="preserve">рішенням виконавчого комітету </t>
  </si>
  <si>
    <t xml:space="preserve">Верховинської селищної ради </t>
  </si>
  <si>
    <t>№__________від_______________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</si>
</sst>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0" tint="-4.9989318521683403E-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/>
    <xf numFmtId="0" fontId="5" fillId="0" borderId="0" xfId="0" applyFont="1"/>
    <xf numFmtId="2" fontId="6" fillId="0" borderId="4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vertical="top"/>
    </xf>
    <xf numFmtId="2" fontId="9" fillId="0" borderId="1" xfId="0" applyNumberFormat="1" applyFont="1" applyBorder="1" applyAlignment="1">
      <alignment horizontal="center" vertical="top"/>
    </xf>
    <xf numFmtId="0" fontId="9" fillId="0" borderId="3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2" fontId="10" fillId="0" borderId="1" xfId="0" applyNumberFormat="1" applyFont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vertical="top"/>
    </xf>
    <xf numFmtId="164" fontId="9" fillId="0" borderId="1" xfId="0" applyNumberFormat="1" applyFont="1" applyBorder="1"/>
    <xf numFmtId="164" fontId="9" fillId="2" borderId="1" xfId="0" applyNumberFormat="1" applyFont="1" applyFill="1" applyBorder="1" applyAlignment="1">
      <alignment vertical="top"/>
    </xf>
    <xf numFmtId="0" fontId="9" fillId="0" borderId="5" xfId="0" applyFont="1" applyBorder="1" applyAlignment="1">
      <alignment horizontal="center" vertical="top" wrapText="1"/>
    </xf>
    <xf numFmtId="2" fontId="9" fillId="2" borderId="5" xfId="0" applyNumberFormat="1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2" fontId="9" fillId="2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vertical="top"/>
    </xf>
    <xf numFmtId="164" fontId="9" fillId="2" borderId="0" xfId="0" applyNumberFormat="1" applyFont="1" applyFill="1" applyBorder="1" applyAlignment="1">
      <alignment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164" fontId="14" fillId="0" borderId="0" xfId="0" applyNumberFormat="1" applyFont="1" applyBorder="1"/>
    <xf numFmtId="2" fontId="14" fillId="0" borderId="0" xfId="0" applyNumberFormat="1" applyFont="1" applyBorder="1"/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102"/>
  <sheetViews>
    <sheetView tabSelected="1" topLeftCell="A4" zoomScaleNormal="100" workbookViewId="0">
      <selection activeCell="L7" sqref="L7:O7"/>
    </sheetView>
  </sheetViews>
  <sheetFormatPr defaultRowHeight="15"/>
  <cols>
    <col min="1" max="1" width="3" customWidth="1"/>
    <col min="2" max="2" width="52.140625" customWidth="1"/>
    <col min="3" max="3" width="6.5703125" customWidth="1"/>
    <col min="4" max="4" width="8" customWidth="1"/>
    <col min="5" max="5" width="17.140625" customWidth="1"/>
    <col min="6" max="6" width="9" customWidth="1"/>
    <col min="7" max="7" width="9.5703125" bestFit="1" customWidth="1"/>
    <col min="8" max="8" width="7" customWidth="1"/>
    <col min="9" max="9" width="8.7109375" customWidth="1"/>
    <col min="10" max="10" width="10.42578125" customWidth="1"/>
    <col min="11" max="11" width="10.5703125" customWidth="1"/>
    <col min="12" max="12" width="6.5703125" customWidth="1"/>
    <col min="13" max="13" width="7.28515625" customWidth="1"/>
    <col min="15" max="15" width="10.7109375" customWidth="1"/>
    <col min="16" max="16" width="18.140625" customWidth="1"/>
  </cols>
  <sheetData>
    <row r="3" spans="2:16">
      <c r="L3" s="46"/>
      <c r="M3" s="46"/>
      <c r="N3" s="46"/>
      <c r="O3" s="46"/>
      <c r="P3" s="34"/>
    </row>
    <row r="4" spans="2:16" ht="18.75">
      <c r="L4" s="47" t="s">
        <v>45</v>
      </c>
      <c r="M4" s="47"/>
      <c r="N4" s="47"/>
      <c r="O4" s="47"/>
      <c r="P4" s="34"/>
    </row>
    <row r="5" spans="2:16" ht="16.5">
      <c r="L5" s="48" t="s">
        <v>57</v>
      </c>
      <c r="M5" s="48"/>
      <c r="N5" s="48"/>
      <c r="O5" s="48"/>
      <c r="P5" s="34"/>
    </row>
    <row r="6" spans="2:16" ht="16.5">
      <c r="K6" s="5"/>
      <c r="L6" s="49" t="s">
        <v>58</v>
      </c>
      <c r="M6" s="49"/>
      <c r="N6" s="49"/>
      <c r="O6" s="49"/>
      <c r="P6" s="49"/>
    </row>
    <row r="7" spans="2:16" ht="16.5">
      <c r="K7" s="5"/>
      <c r="L7" s="46" t="s">
        <v>59</v>
      </c>
      <c r="M7" s="46"/>
      <c r="N7" s="46"/>
      <c r="O7" s="46"/>
      <c r="P7" s="34"/>
    </row>
    <row r="8" spans="2:16" ht="16.5">
      <c r="K8" s="5"/>
      <c r="L8" s="34"/>
      <c r="M8" s="34"/>
      <c r="N8" s="34"/>
      <c r="O8" s="34"/>
      <c r="P8" s="34"/>
    </row>
    <row r="9" spans="2:16" ht="37.5" customHeight="1">
      <c r="B9" s="51" t="s">
        <v>56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2:16" ht="22.5" customHeight="1" thickBot="1"/>
    <row r="11" spans="2:16" ht="35.25" customHeight="1" thickBot="1">
      <c r="B11" s="52" t="s">
        <v>0</v>
      </c>
      <c r="C11" s="54" t="s">
        <v>1</v>
      </c>
      <c r="D11" s="56" t="s">
        <v>13</v>
      </c>
      <c r="E11" s="58" t="s">
        <v>54</v>
      </c>
      <c r="F11" s="50" t="s">
        <v>55</v>
      </c>
      <c r="G11" s="50" t="s">
        <v>2</v>
      </c>
      <c r="H11" s="60" t="s">
        <v>14</v>
      </c>
      <c r="I11" s="50" t="s">
        <v>3</v>
      </c>
      <c r="J11" s="50" t="s">
        <v>46</v>
      </c>
      <c r="K11" s="50" t="s">
        <v>4</v>
      </c>
      <c r="L11" s="50" t="s">
        <v>5</v>
      </c>
      <c r="M11" s="50" t="s">
        <v>6</v>
      </c>
      <c r="N11" s="50" t="s">
        <v>7</v>
      </c>
      <c r="O11" s="50" t="s">
        <v>8</v>
      </c>
      <c r="P11" s="50" t="s">
        <v>9</v>
      </c>
    </row>
    <row r="12" spans="2:16" ht="63" customHeight="1" thickBot="1">
      <c r="B12" s="53"/>
      <c r="C12" s="55"/>
      <c r="D12" s="57"/>
      <c r="E12" s="59"/>
      <c r="F12" s="50"/>
      <c r="G12" s="50"/>
      <c r="H12" s="60"/>
      <c r="I12" s="50"/>
      <c r="J12" s="50"/>
      <c r="K12" s="50"/>
      <c r="L12" s="50"/>
      <c r="M12" s="50"/>
      <c r="N12" s="50"/>
      <c r="O12" s="50"/>
      <c r="P12" s="50"/>
    </row>
    <row r="13" spans="2:16" ht="15.75" thickBot="1">
      <c r="B13" s="1">
        <v>1</v>
      </c>
      <c r="C13" s="2">
        <v>2</v>
      </c>
      <c r="D13" s="2">
        <v>3</v>
      </c>
      <c r="E13" s="8">
        <v>4</v>
      </c>
      <c r="F13" s="1">
        <v>5</v>
      </c>
      <c r="G13" s="1">
        <v>6</v>
      </c>
      <c r="H13" s="1">
        <v>7</v>
      </c>
      <c r="I13" s="1">
        <v>8</v>
      </c>
      <c r="J13" s="1">
        <v>9</v>
      </c>
      <c r="K13" s="1">
        <v>10</v>
      </c>
      <c r="L13" s="10">
        <v>11</v>
      </c>
      <c r="M13" s="10">
        <v>12</v>
      </c>
      <c r="N13" s="1">
        <v>13</v>
      </c>
      <c r="O13" s="1">
        <v>14</v>
      </c>
      <c r="P13" s="1">
        <v>15</v>
      </c>
    </row>
    <row r="14" spans="2:16" ht="15.75" thickBot="1">
      <c r="B14" s="11" t="s">
        <v>44</v>
      </c>
      <c r="C14" s="7"/>
      <c r="D14" s="12"/>
      <c r="E14" s="13"/>
      <c r="F14" s="14"/>
      <c r="G14" s="14"/>
      <c r="H14" s="14"/>
      <c r="I14" s="14"/>
      <c r="J14" s="14"/>
      <c r="K14" s="14"/>
      <c r="L14" s="15"/>
      <c r="M14" s="15"/>
      <c r="N14" s="14"/>
      <c r="O14" s="14"/>
      <c r="P14" s="14"/>
    </row>
    <row r="15" spans="2:16" ht="27" customHeight="1" thickBot="1">
      <c r="B15" s="16" t="s">
        <v>19</v>
      </c>
      <c r="C15" s="7" t="s">
        <v>15</v>
      </c>
      <c r="D15" s="6"/>
      <c r="E15" s="9"/>
      <c r="F15" s="17"/>
      <c r="G15" s="17"/>
      <c r="H15" s="17"/>
      <c r="I15" s="17"/>
      <c r="J15" s="17"/>
      <c r="K15" s="24"/>
      <c r="L15" s="18"/>
      <c r="M15" s="18"/>
      <c r="N15" s="17"/>
      <c r="O15" s="17"/>
      <c r="P15" s="17"/>
    </row>
    <row r="16" spans="2:16" ht="14.25" customHeight="1" thickBot="1">
      <c r="B16" s="19" t="s">
        <v>16</v>
      </c>
      <c r="C16" s="31">
        <v>30</v>
      </c>
      <c r="D16" s="32">
        <f t="shared" ref="D16:D36" si="0">C16/60</f>
        <v>0.5</v>
      </c>
      <c r="E16" s="26">
        <v>8000</v>
      </c>
      <c r="F16" s="28">
        <f>E16/168</f>
        <v>47.61904761904762</v>
      </c>
      <c r="G16" s="30">
        <f t="shared" ref="G16:G34" si="1">F16*D16</f>
        <v>23.80952380952381</v>
      </c>
      <c r="H16" s="20">
        <f t="shared" ref="H16:H36" si="2">G16*0%</f>
        <v>0</v>
      </c>
      <c r="I16" s="20">
        <v>0</v>
      </c>
      <c r="J16" s="20">
        <f t="shared" ref="J16:J36" si="3">G16+H16+I16</f>
        <v>23.80952380952381</v>
      </c>
      <c r="K16" s="20">
        <f t="shared" ref="K16:K36" si="4">J16*22%</f>
        <v>5.2380952380952381</v>
      </c>
      <c r="L16" s="21" t="s">
        <v>12</v>
      </c>
      <c r="M16" s="21" t="s">
        <v>12</v>
      </c>
      <c r="N16" s="20">
        <f>(J16+K16)*15%</f>
        <v>4.3571428571428568</v>
      </c>
      <c r="O16" s="20">
        <f>J16+K16+N16+0.01</f>
        <v>33.414761904761903</v>
      </c>
      <c r="P16" s="21">
        <f t="shared" ref="P16:P36" si="5">O16</f>
        <v>33.414761904761903</v>
      </c>
    </row>
    <row r="17" spans="2:16" ht="13.5" customHeight="1" thickBot="1">
      <c r="B17" s="19" t="s">
        <v>17</v>
      </c>
      <c r="C17" s="31">
        <v>30</v>
      </c>
      <c r="D17" s="33">
        <f t="shared" si="0"/>
        <v>0.5</v>
      </c>
      <c r="E17" s="26">
        <v>8000</v>
      </c>
      <c r="F17" s="28">
        <f t="shared" ref="F17:F19" si="6">E17/168</f>
        <v>47.61904761904762</v>
      </c>
      <c r="G17" s="30">
        <f t="shared" si="1"/>
        <v>23.80952380952381</v>
      </c>
      <c r="H17" s="20">
        <f t="shared" si="2"/>
        <v>0</v>
      </c>
      <c r="I17" s="20">
        <v>0</v>
      </c>
      <c r="J17" s="20">
        <f t="shared" si="3"/>
        <v>23.80952380952381</v>
      </c>
      <c r="K17" s="20">
        <f t="shared" si="4"/>
        <v>5.2380952380952381</v>
      </c>
      <c r="L17" s="21" t="s">
        <v>12</v>
      </c>
      <c r="M17" s="21" t="s">
        <v>12</v>
      </c>
      <c r="N17" s="20">
        <f t="shared" ref="N17:N36" si="7">(J17+K17)*15%</f>
        <v>4.3571428571428568</v>
      </c>
      <c r="O17" s="20">
        <f>J17+K17+N17+0.01</f>
        <v>33.414761904761903</v>
      </c>
      <c r="P17" s="21">
        <f t="shared" si="5"/>
        <v>33.414761904761903</v>
      </c>
    </row>
    <row r="18" spans="2:16" ht="12" customHeight="1" thickBot="1">
      <c r="B18" s="19" t="s">
        <v>18</v>
      </c>
      <c r="C18" s="31">
        <v>84</v>
      </c>
      <c r="D18" s="33">
        <f t="shared" si="0"/>
        <v>1.4</v>
      </c>
      <c r="E18" s="26">
        <v>8000</v>
      </c>
      <c r="F18" s="28">
        <f t="shared" si="6"/>
        <v>47.61904761904762</v>
      </c>
      <c r="G18" s="30">
        <f t="shared" si="1"/>
        <v>66.666666666666671</v>
      </c>
      <c r="H18" s="20">
        <f t="shared" si="2"/>
        <v>0</v>
      </c>
      <c r="I18" s="20">
        <v>0</v>
      </c>
      <c r="J18" s="20">
        <f t="shared" si="3"/>
        <v>66.666666666666671</v>
      </c>
      <c r="K18" s="20">
        <f t="shared" si="4"/>
        <v>14.666666666666668</v>
      </c>
      <c r="L18" s="21" t="s">
        <v>12</v>
      </c>
      <c r="M18" s="21" t="s">
        <v>12</v>
      </c>
      <c r="N18" s="20">
        <f t="shared" si="7"/>
        <v>12.200000000000001</v>
      </c>
      <c r="O18" s="20">
        <f>J18+K18+N18+0.01</f>
        <v>93.543333333333351</v>
      </c>
      <c r="P18" s="21">
        <f t="shared" si="5"/>
        <v>93.543333333333351</v>
      </c>
    </row>
    <row r="19" spans="2:16" ht="14.25" customHeight="1" thickBot="1">
      <c r="B19" s="19" t="s">
        <v>34</v>
      </c>
      <c r="C19" s="31">
        <v>60</v>
      </c>
      <c r="D19" s="33">
        <f t="shared" si="0"/>
        <v>1</v>
      </c>
      <c r="E19" s="26">
        <v>8000</v>
      </c>
      <c r="F19" s="28">
        <f t="shared" si="6"/>
        <v>47.61904761904762</v>
      </c>
      <c r="G19" s="30">
        <f t="shared" si="1"/>
        <v>47.61904761904762</v>
      </c>
      <c r="H19" s="20">
        <f t="shared" si="2"/>
        <v>0</v>
      </c>
      <c r="I19" s="20">
        <v>0</v>
      </c>
      <c r="J19" s="20">
        <f t="shared" si="3"/>
        <v>47.61904761904762</v>
      </c>
      <c r="K19" s="20">
        <f t="shared" si="4"/>
        <v>10.476190476190476</v>
      </c>
      <c r="L19" s="21" t="s">
        <v>12</v>
      </c>
      <c r="M19" s="21" t="s">
        <v>12</v>
      </c>
      <c r="N19" s="20">
        <f t="shared" si="7"/>
        <v>8.7142857142857135</v>
      </c>
      <c r="O19" s="20">
        <f t="shared" ref="O19:O36" si="8">J19+K19+N19</f>
        <v>66.80952380952381</v>
      </c>
      <c r="P19" s="21">
        <f t="shared" si="5"/>
        <v>66.80952380952381</v>
      </c>
    </row>
    <row r="20" spans="2:16" ht="15.75" customHeight="1" thickBot="1">
      <c r="B20" s="19" t="s">
        <v>20</v>
      </c>
      <c r="C20" s="31"/>
      <c r="D20" s="33"/>
      <c r="E20" s="25"/>
      <c r="F20" s="20"/>
      <c r="G20" s="28"/>
      <c r="H20" s="20"/>
      <c r="I20" s="20"/>
      <c r="J20" s="20"/>
      <c r="K20" s="20"/>
      <c r="L20" s="21"/>
      <c r="M20" s="21"/>
      <c r="N20" s="20"/>
      <c r="O20" s="20"/>
      <c r="P20" s="21"/>
    </row>
    <row r="21" spans="2:16" ht="27" customHeight="1" thickBot="1">
      <c r="B21" s="19" t="s">
        <v>21</v>
      </c>
      <c r="C21" s="31">
        <v>18</v>
      </c>
      <c r="D21" s="33">
        <f t="shared" si="0"/>
        <v>0.3</v>
      </c>
      <c r="E21" s="27">
        <v>8000</v>
      </c>
      <c r="F21" s="28">
        <f>E21/168</f>
        <v>47.61904761904762</v>
      </c>
      <c r="G21" s="30">
        <f>F21*D21</f>
        <v>14.285714285714286</v>
      </c>
      <c r="H21" s="20">
        <f t="shared" si="2"/>
        <v>0</v>
      </c>
      <c r="I21" s="20">
        <v>0</v>
      </c>
      <c r="J21" s="20">
        <f t="shared" si="3"/>
        <v>14.285714285714286</v>
      </c>
      <c r="K21" s="20">
        <f t="shared" si="4"/>
        <v>3.1428571428571432</v>
      </c>
      <c r="L21" s="21" t="s">
        <v>12</v>
      </c>
      <c r="M21" s="21" t="s">
        <v>12</v>
      </c>
      <c r="N21" s="20">
        <f t="shared" si="7"/>
        <v>2.6142857142857143</v>
      </c>
      <c r="O21" s="20">
        <f t="shared" si="8"/>
        <v>20.042857142857144</v>
      </c>
      <c r="P21" s="21">
        <f t="shared" si="5"/>
        <v>20.042857142857144</v>
      </c>
    </row>
    <row r="22" spans="2:16" ht="15" customHeight="1" thickBot="1">
      <c r="B22" s="19" t="s">
        <v>33</v>
      </c>
      <c r="C22" s="31">
        <v>8</v>
      </c>
      <c r="D22" s="33">
        <f t="shared" si="0"/>
        <v>0.13333333333333333</v>
      </c>
      <c r="E22" s="27">
        <v>8000</v>
      </c>
      <c r="F22" s="28">
        <f t="shared" ref="F22:F30" si="9">E22/168</f>
        <v>47.61904761904762</v>
      </c>
      <c r="G22" s="30">
        <v>5.09</v>
      </c>
      <c r="H22" s="20">
        <f t="shared" si="2"/>
        <v>0</v>
      </c>
      <c r="I22" s="20">
        <v>0</v>
      </c>
      <c r="J22" s="20">
        <f t="shared" si="3"/>
        <v>5.09</v>
      </c>
      <c r="K22" s="20">
        <f t="shared" si="4"/>
        <v>1.1197999999999999</v>
      </c>
      <c r="L22" s="21" t="s">
        <v>12</v>
      </c>
      <c r="M22" s="21" t="s">
        <v>12</v>
      </c>
      <c r="N22" s="20">
        <f t="shared" si="7"/>
        <v>0.93146999999999991</v>
      </c>
      <c r="O22" s="20">
        <f t="shared" si="8"/>
        <v>7.1412699999999996</v>
      </c>
      <c r="P22" s="21">
        <f t="shared" si="5"/>
        <v>7.1412699999999996</v>
      </c>
    </row>
    <row r="23" spans="2:16" ht="15" customHeight="1" thickBot="1">
      <c r="B23" s="19" t="s">
        <v>32</v>
      </c>
      <c r="C23" s="31">
        <v>60</v>
      </c>
      <c r="D23" s="33">
        <f t="shared" si="0"/>
        <v>1</v>
      </c>
      <c r="E23" s="27">
        <v>8000</v>
      </c>
      <c r="F23" s="28">
        <f t="shared" si="9"/>
        <v>47.61904761904762</v>
      </c>
      <c r="G23" s="30">
        <f t="shared" si="1"/>
        <v>47.61904761904762</v>
      </c>
      <c r="H23" s="20">
        <f t="shared" si="2"/>
        <v>0</v>
      </c>
      <c r="I23" s="20">
        <v>0</v>
      </c>
      <c r="J23" s="20">
        <f t="shared" si="3"/>
        <v>47.61904761904762</v>
      </c>
      <c r="K23" s="20">
        <f t="shared" si="4"/>
        <v>10.476190476190476</v>
      </c>
      <c r="L23" s="21" t="s">
        <v>12</v>
      </c>
      <c r="M23" s="21" t="s">
        <v>12</v>
      </c>
      <c r="N23" s="20">
        <f t="shared" si="7"/>
        <v>8.7142857142857135</v>
      </c>
      <c r="O23" s="20">
        <f t="shared" si="8"/>
        <v>66.80952380952381</v>
      </c>
      <c r="P23" s="21">
        <f t="shared" si="5"/>
        <v>66.80952380952381</v>
      </c>
    </row>
    <row r="24" spans="2:16" ht="15" customHeight="1" thickBot="1">
      <c r="B24" s="19" t="s">
        <v>31</v>
      </c>
      <c r="C24" s="31">
        <v>90</v>
      </c>
      <c r="D24" s="33">
        <f t="shared" si="0"/>
        <v>1.5</v>
      </c>
      <c r="E24" s="27">
        <v>8000</v>
      </c>
      <c r="F24" s="28">
        <f t="shared" si="9"/>
        <v>47.61904761904762</v>
      </c>
      <c r="G24" s="30">
        <f t="shared" si="1"/>
        <v>71.428571428571431</v>
      </c>
      <c r="H24" s="20">
        <f t="shared" si="2"/>
        <v>0</v>
      </c>
      <c r="I24" s="20">
        <v>0</v>
      </c>
      <c r="J24" s="20">
        <f>G24+H24+I24</f>
        <v>71.428571428571431</v>
      </c>
      <c r="K24" s="20">
        <f t="shared" si="4"/>
        <v>15.714285714285715</v>
      </c>
      <c r="L24" s="21" t="s">
        <v>12</v>
      </c>
      <c r="M24" s="21" t="s">
        <v>12</v>
      </c>
      <c r="N24" s="20">
        <f t="shared" si="7"/>
        <v>13.071428571428571</v>
      </c>
      <c r="O24" s="20">
        <f t="shared" si="8"/>
        <v>100.21428571428571</v>
      </c>
      <c r="P24" s="21">
        <f t="shared" si="5"/>
        <v>100.21428571428571</v>
      </c>
    </row>
    <row r="25" spans="2:16" ht="15" customHeight="1" thickBot="1">
      <c r="B25" s="19" t="s">
        <v>10</v>
      </c>
      <c r="C25" s="31">
        <v>22</v>
      </c>
      <c r="D25" s="33">
        <v>0.36</v>
      </c>
      <c r="E25" s="27">
        <v>8000</v>
      </c>
      <c r="F25" s="28">
        <f t="shared" si="9"/>
        <v>47.61904761904762</v>
      </c>
      <c r="G25" s="30">
        <f>39.157*D25</f>
        <v>14.096519999999998</v>
      </c>
      <c r="H25" s="20">
        <f t="shared" si="2"/>
        <v>0</v>
      </c>
      <c r="I25" s="20">
        <v>0</v>
      </c>
      <c r="J25" s="20">
        <f t="shared" si="3"/>
        <v>14.096519999999998</v>
      </c>
      <c r="K25" s="20">
        <f t="shared" si="4"/>
        <v>3.1012343999999996</v>
      </c>
      <c r="L25" s="21" t="s">
        <v>12</v>
      </c>
      <c r="M25" s="21" t="s">
        <v>12</v>
      </c>
      <c r="N25" s="20">
        <f t="shared" si="7"/>
        <v>2.5796631599999995</v>
      </c>
      <c r="O25" s="20">
        <f t="shared" si="8"/>
        <v>19.777417559999996</v>
      </c>
      <c r="P25" s="21">
        <f t="shared" si="5"/>
        <v>19.777417559999996</v>
      </c>
    </row>
    <row r="26" spans="2:16" ht="24.75" customHeight="1" thickBot="1">
      <c r="B26" s="19" t="s">
        <v>22</v>
      </c>
      <c r="C26" s="31">
        <v>42</v>
      </c>
      <c r="D26" s="33">
        <f t="shared" si="0"/>
        <v>0.7</v>
      </c>
      <c r="E26" s="27">
        <v>8000</v>
      </c>
      <c r="F26" s="28">
        <f t="shared" si="9"/>
        <v>47.61904761904762</v>
      </c>
      <c r="G26" s="30">
        <f t="shared" si="1"/>
        <v>33.333333333333336</v>
      </c>
      <c r="H26" s="20">
        <f t="shared" si="2"/>
        <v>0</v>
      </c>
      <c r="I26" s="20">
        <v>0</v>
      </c>
      <c r="J26" s="20">
        <f t="shared" si="3"/>
        <v>33.333333333333336</v>
      </c>
      <c r="K26" s="20">
        <f t="shared" si="4"/>
        <v>7.3333333333333339</v>
      </c>
      <c r="L26" s="21" t="s">
        <v>12</v>
      </c>
      <c r="M26" s="21" t="s">
        <v>12</v>
      </c>
      <c r="N26" s="20">
        <f t="shared" si="7"/>
        <v>6.1000000000000005</v>
      </c>
      <c r="O26" s="20">
        <f>J26+K26+N26-0.01</f>
        <v>46.756666666666675</v>
      </c>
      <c r="P26" s="21">
        <f t="shared" si="5"/>
        <v>46.756666666666675</v>
      </c>
    </row>
    <row r="27" spans="2:16" ht="15" customHeight="1" thickBot="1">
      <c r="B27" s="19" t="s">
        <v>30</v>
      </c>
      <c r="C27" s="31">
        <v>20</v>
      </c>
      <c r="D27" s="33">
        <f t="shared" si="0"/>
        <v>0.33333333333333331</v>
      </c>
      <c r="E27" s="27">
        <v>8000</v>
      </c>
      <c r="F27" s="28">
        <f t="shared" si="9"/>
        <v>47.61904761904762</v>
      </c>
      <c r="G27" s="30">
        <f t="shared" ref="G27" si="10">0.33*F27</f>
        <v>15.714285714285715</v>
      </c>
      <c r="H27" s="20">
        <f t="shared" si="2"/>
        <v>0</v>
      </c>
      <c r="I27" s="20">
        <v>0</v>
      </c>
      <c r="J27" s="20">
        <f t="shared" si="3"/>
        <v>15.714285714285715</v>
      </c>
      <c r="K27" s="20">
        <f t="shared" si="4"/>
        <v>3.4571428571428573</v>
      </c>
      <c r="L27" s="21" t="s">
        <v>12</v>
      </c>
      <c r="M27" s="21" t="s">
        <v>12</v>
      </c>
      <c r="N27" s="20">
        <f t="shared" si="7"/>
        <v>2.8757142857142854</v>
      </c>
      <c r="O27" s="20">
        <f t="shared" si="8"/>
        <v>22.047142857142855</v>
      </c>
      <c r="P27" s="21">
        <f t="shared" si="5"/>
        <v>22.047142857142855</v>
      </c>
    </row>
    <row r="28" spans="2:16" ht="12.75" customHeight="1" thickBot="1">
      <c r="B28" s="22" t="s">
        <v>11</v>
      </c>
      <c r="C28" s="31">
        <v>6</v>
      </c>
      <c r="D28" s="33">
        <f t="shared" si="0"/>
        <v>0.1</v>
      </c>
      <c r="E28" s="27">
        <v>8000</v>
      </c>
      <c r="F28" s="28">
        <f t="shared" si="9"/>
        <v>47.61904761904762</v>
      </c>
      <c r="G28" s="30">
        <f t="shared" si="1"/>
        <v>4.7619047619047619</v>
      </c>
      <c r="H28" s="20">
        <f t="shared" si="2"/>
        <v>0</v>
      </c>
      <c r="I28" s="20">
        <v>0</v>
      </c>
      <c r="J28" s="20">
        <f t="shared" si="3"/>
        <v>4.7619047619047619</v>
      </c>
      <c r="K28" s="20">
        <f t="shared" si="4"/>
        <v>1.0476190476190477</v>
      </c>
      <c r="L28" s="21" t="s">
        <v>12</v>
      </c>
      <c r="M28" s="21" t="s">
        <v>12</v>
      </c>
      <c r="N28" s="20">
        <f t="shared" si="7"/>
        <v>0.87142857142857133</v>
      </c>
      <c r="O28" s="20">
        <f t="shared" si="8"/>
        <v>6.6809523809523803</v>
      </c>
      <c r="P28" s="21">
        <f t="shared" si="5"/>
        <v>6.6809523809523803</v>
      </c>
    </row>
    <row r="29" spans="2:16" ht="15" customHeight="1" thickBot="1">
      <c r="B29" s="22" t="s">
        <v>23</v>
      </c>
      <c r="C29" s="31">
        <v>45</v>
      </c>
      <c r="D29" s="33">
        <f t="shared" si="0"/>
        <v>0.75</v>
      </c>
      <c r="E29" s="27">
        <v>8000</v>
      </c>
      <c r="F29" s="28">
        <f t="shared" si="9"/>
        <v>47.61904761904762</v>
      </c>
      <c r="G29" s="30">
        <f t="shared" si="1"/>
        <v>35.714285714285715</v>
      </c>
      <c r="H29" s="20">
        <f t="shared" si="2"/>
        <v>0</v>
      </c>
      <c r="I29" s="20">
        <v>0</v>
      </c>
      <c r="J29" s="20">
        <f t="shared" si="3"/>
        <v>35.714285714285715</v>
      </c>
      <c r="K29" s="20">
        <f t="shared" si="4"/>
        <v>7.8571428571428577</v>
      </c>
      <c r="L29" s="21" t="s">
        <v>12</v>
      </c>
      <c r="M29" s="21" t="s">
        <v>12</v>
      </c>
      <c r="N29" s="20">
        <f t="shared" si="7"/>
        <v>6.5357142857142856</v>
      </c>
      <c r="O29" s="20">
        <f t="shared" si="8"/>
        <v>50.107142857142854</v>
      </c>
      <c r="P29" s="21">
        <f t="shared" si="5"/>
        <v>50.107142857142854</v>
      </c>
    </row>
    <row r="30" spans="2:16" ht="16.5" customHeight="1" thickBot="1">
      <c r="B30" s="19" t="s">
        <v>47</v>
      </c>
      <c r="C30" s="31">
        <v>15</v>
      </c>
      <c r="D30" s="33">
        <f t="shared" si="0"/>
        <v>0.25</v>
      </c>
      <c r="E30" s="27">
        <v>8000</v>
      </c>
      <c r="F30" s="28">
        <f t="shared" si="9"/>
        <v>47.61904761904762</v>
      </c>
      <c r="G30" s="30">
        <f t="shared" si="1"/>
        <v>11.904761904761905</v>
      </c>
      <c r="H30" s="20">
        <f t="shared" si="2"/>
        <v>0</v>
      </c>
      <c r="I30" s="20">
        <v>0</v>
      </c>
      <c r="J30" s="20">
        <f t="shared" si="3"/>
        <v>11.904761904761905</v>
      </c>
      <c r="K30" s="20">
        <f t="shared" si="4"/>
        <v>2.6190476190476191</v>
      </c>
      <c r="L30" s="21" t="s">
        <v>12</v>
      </c>
      <c r="M30" s="21" t="s">
        <v>12</v>
      </c>
      <c r="N30" s="20">
        <f t="shared" si="7"/>
        <v>2.1785714285714284</v>
      </c>
      <c r="O30" s="20">
        <f t="shared" si="8"/>
        <v>16.702380952380953</v>
      </c>
      <c r="P30" s="21">
        <f t="shared" si="5"/>
        <v>16.702380952380953</v>
      </c>
    </row>
    <row r="31" spans="2:16" ht="27" customHeight="1" thickBot="1">
      <c r="B31" s="19" t="s">
        <v>48</v>
      </c>
      <c r="C31" s="31"/>
      <c r="D31" s="33"/>
      <c r="E31" s="25"/>
      <c r="F31" s="20"/>
      <c r="G31" s="20"/>
      <c r="H31" s="20"/>
      <c r="I31" s="20"/>
      <c r="J31" s="20"/>
      <c r="K31" s="20"/>
      <c r="L31" s="21"/>
      <c r="M31" s="21"/>
      <c r="N31" s="20"/>
      <c r="O31" s="20"/>
      <c r="P31" s="21"/>
    </row>
    <row r="32" spans="2:16" ht="26.25" thickBot="1">
      <c r="B32" s="19" t="s">
        <v>39</v>
      </c>
      <c r="C32" s="31">
        <v>15</v>
      </c>
      <c r="D32" s="33">
        <f t="shared" si="0"/>
        <v>0.25</v>
      </c>
      <c r="E32" s="27">
        <v>8000</v>
      </c>
      <c r="F32" s="28">
        <f>E32/168</f>
        <v>47.61904761904762</v>
      </c>
      <c r="G32" s="30">
        <f t="shared" si="1"/>
        <v>11.904761904761905</v>
      </c>
      <c r="H32" s="20">
        <f t="shared" si="2"/>
        <v>0</v>
      </c>
      <c r="I32" s="20">
        <v>0</v>
      </c>
      <c r="J32" s="20">
        <f t="shared" si="3"/>
        <v>11.904761904761905</v>
      </c>
      <c r="K32" s="20">
        <f t="shared" si="4"/>
        <v>2.6190476190476191</v>
      </c>
      <c r="L32" s="21" t="s">
        <v>12</v>
      </c>
      <c r="M32" s="21" t="s">
        <v>12</v>
      </c>
      <c r="N32" s="20">
        <f t="shared" si="7"/>
        <v>2.1785714285714284</v>
      </c>
      <c r="O32" s="20">
        <f t="shared" si="8"/>
        <v>16.702380952380953</v>
      </c>
      <c r="P32" s="21">
        <f t="shared" si="5"/>
        <v>16.702380952380953</v>
      </c>
    </row>
    <row r="33" spans="2:16" ht="15.75" thickBot="1">
      <c r="B33" s="19" t="s">
        <v>40</v>
      </c>
      <c r="C33" s="31">
        <v>84</v>
      </c>
      <c r="D33" s="33">
        <f t="shared" si="0"/>
        <v>1.4</v>
      </c>
      <c r="E33" s="27">
        <v>8000</v>
      </c>
      <c r="F33" s="28">
        <f t="shared" ref="F33:F36" si="11">E33/168</f>
        <v>47.61904761904762</v>
      </c>
      <c r="G33" s="30">
        <f t="shared" si="1"/>
        <v>66.666666666666671</v>
      </c>
      <c r="H33" s="20">
        <f t="shared" si="2"/>
        <v>0</v>
      </c>
      <c r="I33" s="20">
        <v>0</v>
      </c>
      <c r="J33" s="20">
        <f t="shared" si="3"/>
        <v>66.666666666666671</v>
      </c>
      <c r="K33" s="20">
        <f t="shared" si="4"/>
        <v>14.666666666666668</v>
      </c>
      <c r="L33" s="21" t="s">
        <v>12</v>
      </c>
      <c r="M33" s="21" t="s">
        <v>12</v>
      </c>
      <c r="N33" s="20">
        <f t="shared" si="7"/>
        <v>12.200000000000001</v>
      </c>
      <c r="O33" s="20">
        <f>J33+K33+N33+0.01</f>
        <v>93.543333333333351</v>
      </c>
      <c r="P33" s="21">
        <f t="shared" si="5"/>
        <v>93.543333333333351</v>
      </c>
    </row>
    <row r="34" spans="2:16" ht="42" customHeight="1" thickBot="1">
      <c r="B34" s="19" t="s">
        <v>41</v>
      </c>
      <c r="C34" s="31">
        <v>45</v>
      </c>
      <c r="D34" s="33">
        <f t="shared" si="0"/>
        <v>0.75</v>
      </c>
      <c r="E34" s="27">
        <v>8000</v>
      </c>
      <c r="F34" s="28">
        <f t="shared" si="11"/>
        <v>47.61904761904762</v>
      </c>
      <c r="G34" s="30">
        <f t="shared" si="1"/>
        <v>35.714285714285715</v>
      </c>
      <c r="H34" s="20">
        <f t="shared" si="2"/>
        <v>0</v>
      </c>
      <c r="I34" s="20">
        <v>0</v>
      </c>
      <c r="J34" s="20">
        <f t="shared" si="3"/>
        <v>35.714285714285715</v>
      </c>
      <c r="K34" s="20">
        <f t="shared" si="4"/>
        <v>7.8571428571428577</v>
      </c>
      <c r="L34" s="21" t="s">
        <v>12</v>
      </c>
      <c r="M34" s="21" t="s">
        <v>12</v>
      </c>
      <c r="N34" s="20">
        <f t="shared" si="7"/>
        <v>6.5357142857142856</v>
      </c>
      <c r="O34" s="20">
        <f t="shared" si="8"/>
        <v>50.107142857142854</v>
      </c>
      <c r="P34" s="21">
        <f t="shared" si="5"/>
        <v>50.107142857142854</v>
      </c>
    </row>
    <row r="35" spans="2:16" ht="79.5" customHeight="1" thickBot="1">
      <c r="B35" s="19" t="s">
        <v>43</v>
      </c>
      <c r="C35" s="31">
        <v>72</v>
      </c>
      <c r="D35" s="33">
        <f t="shared" si="0"/>
        <v>1.2</v>
      </c>
      <c r="E35" s="27">
        <v>8000</v>
      </c>
      <c r="F35" s="28">
        <f t="shared" si="11"/>
        <v>47.61904761904762</v>
      </c>
      <c r="G35" s="30">
        <f>1.2*F35</f>
        <v>57.142857142857146</v>
      </c>
      <c r="H35" s="20">
        <f t="shared" si="2"/>
        <v>0</v>
      </c>
      <c r="I35" s="20">
        <v>0</v>
      </c>
      <c r="J35" s="20">
        <f t="shared" si="3"/>
        <v>57.142857142857146</v>
      </c>
      <c r="K35" s="20">
        <f t="shared" si="4"/>
        <v>12.571428571428573</v>
      </c>
      <c r="L35" s="21" t="s">
        <v>12</v>
      </c>
      <c r="M35" s="21" t="s">
        <v>12</v>
      </c>
      <c r="N35" s="20">
        <f t="shared" si="7"/>
        <v>10.457142857142857</v>
      </c>
      <c r="O35" s="20">
        <f t="shared" si="8"/>
        <v>80.171428571428578</v>
      </c>
      <c r="P35" s="21">
        <f t="shared" si="5"/>
        <v>80.171428571428578</v>
      </c>
    </row>
    <row r="36" spans="2:16" ht="26.25" thickBot="1">
      <c r="B36" s="19" t="s">
        <v>42</v>
      </c>
      <c r="C36" s="31">
        <v>20</v>
      </c>
      <c r="D36" s="33">
        <f t="shared" si="0"/>
        <v>0.33333333333333331</v>
      </c>
      <c r="E36" s="27">
        <v>8000</v>
      </c>
      <c r="F36" s="28">
        <f t="shared" si="11"/>
        <v>47.61904761904762</v>
      </c>
      <c r="G36" s="30">
        <f>0.33*F36</f>
        <v>15.714285714285715</v>
      </c>
      <c r="H36" s="20">
        <f t="shared" si="2"/>
        <v>0</v>
      </c>
      <c r="I36" s="20">
        <v>0</v>
      </c>
      <c r="J36" s="20">
        <f t="shared" si="3"/>
        <v>15.714285714285715</v>
      </c>
      <c r="K36" s="20">
        <f t="shared" si="4"/>
        <v>3.4571428571428573</v>
      </c>
      <c r="L36" s="21" t="s">
        <v>12</v>
      </c>
      <c r="M36" s="21" t="s">
        <v>12</v>
      </c>
      <c r="N36" s="20">
        <f t="shared" si="7"/>
        <v>2.8757142857142854</v>
      </c>
      <c r="O36" s="20">
        <f t="shared" si="8"/>
        <v>22.047142857142855</v>
      </c>
      <c r="P36" s="21">
        <f t="shared" si="5"/>
        <v>22.047142857142855</v>
      </c>
    </row>
    <row r="37" spans="2:16" ht="26.25" thickBot="1">
      <c r="B37" s="23" t="s">
        <v>49</v>
      </c>
      <c r="C37" s="31"/>
      <c r="D37" s="32"/>
      <c r="E37" s="27">
        <v>8000</v>
      </c>
      <c r="F37" s="29"/>
      <c r="G37" s="20"/>
      <c r="H37" s="20"/>
      <c r="I37" s="20"/>
      <c r="J37" s="20"/>
      <c r="K37" s="20"/>
      <c r="L37" s="20"/>
      <c r="M37" s="20"/>
      <c r="N37" s="20"/>
      <c r="O37" s="20"/>
      <c r="P37" s="21"/>
    </row>
    <row r="38" spans="2:16" ht="39" thickBot="1">
      <c r="B38" s="22" t="s">
        <v>29</v>
      </c>
      <c r="C38" s="31">
        <v>45</v>
      </c>
      <c r="D38" s="33">
        <f t="shared" ref="D38:D51" si="12">C38/60</f>
        <v>0.75</v>
      </c>
      <c r="E38" s="27">
        <v>8000</v>
      </c>
      <c r="F38" s="28">
        <f>E38/168</f>
        <v>47.61904761904762</v>
      </c>
      <c r="G38" s="30">
        <f t="shared" ref="G38:G51" si="13">F38*D38</f>
        <v>35.714285714285715</v>
      </c>
      <c r="H38" s="20">
        <f t="shared" ref="H38:H51" si="14">G38*0%</f>
        <v>0</v>
      </c>
      <c r="I38" s="20">
        <v>0</v>
      </c>
      <c r="J38" s="20">
        <f t="shared" ref="J38:J51" si="15">G38+H38+I38</f>
        <v>35.714285714285715</v>
      </c>
      <c r="K38" s="20">
        <f t="shared" ref="K38:K51" si="16">J38*22%</f>
        <v>7.8571428571428577</v>
      </c>
      <c r="L38" s="21" t="s">
        <v>12</v>
      </c>
      <c r="M38" s="21" t="s">
        <v>12</v>
      </c>
      <c r="N38" s="20">
        <f t="shared" ref="N38:N51" si="17">(J38+K38)*15%</f>
        <v>6.5357142857142856</v>
      </c>
      <c r="O38" s="20">
        <f t="shared" ref="O38:O51" si="18">J38+K38+N38</f>
        <v>50.107142857142854</v>
      </c>
      <c r="P38" s="21">
        <f t="shared" ref="P38:P51" si="19">O38</f>
        <v>50.107142857142854</v>
      </c>
    </row>
    <row r="39" spans="2:16" ht="26.25" thickBot="1">
      <c r="B39" s="22" t="s">
        <v>28</v>
      </c>
      <c r="C39" s="31">
        <v>45</v>
      </c>
      <c r="D39" s="33">
        <f t="shared" si="12"/>
        <v>0.75</v>
      </c>
      <c r="E39" s="27">
        <v>8000</v>
      </c>
      <c r="F39" s="28">
        <f>E39/168</f>
        <v>47.61904761904762</v>
      </c>
      <c r="G39" s="30">
        <f t="shared" si="13"/>
        <v>35.714285714285715</v>
      </c>
      <c r="H39" s="20">
        <f t="shared" si="14"/>
        <v>0</v>
      </c>
      <c r="I39" s="20">
        <v>0</v>
      </c>
      <c r="J39" s="20">
        <f t="shared" si="15"/>
        <v>35.714285714285715</v>
      </c>
      <c r="K39" s="20">
        <f t="shared" si="16"/>
        <v>7.8571428571428577</v>
      </c>
      <c r="L39" s="21" t="s">
        <v>12</v>
      </c>
      <c r="M39" s="21" t="s">
        <v>12</v>
      </c>
      <c r="N39" s="20">
        <f t="shared" si="17"/>
        <v>6.5357142857142856</v>
      </c>
      <c r="O39" s="20">
        <f t="shared" si="18"/>
        <v>50.107142857142854</v>
      </c>
      <c r="P39" s="21">
        <f t="shared" si="19"/>
        <v>50.107142857142854</v>
      </c>
    </row>
    <row r="40" spans="2:16" ht="14.25" customHeight="1" thickBot="1">
      <c r="B40" s="19" t="s">
        <v>50</v>
      </c>
      <c r="C40" s="31"/>
      <c r="D40" s="33"/>
      <c r="E40" s="25"/>
      <c r="F40" s="20"/>
      <c r="G40" s="20"/>
      <c r="H40" s="20"/>
      <c r="I40" s="20"/>
      <c r="J40" s="20"/>
      <c r="K40" s="20"/>
      <c r="L40" s="21"/>
      <c r="M40" s="21"/>
      <c r="N40" s="20"/>
      <c r="O40" s="20"/>
      <c r="P40" s="21"/>
    </row>
    <row r="41" spans="2:16" ht="14.25" customHeight="1" thickBot="1">
      <c r="B41" s="22" t="s">
        <v>24</v>
      </c>
      <c r="C41" s="31"/>
      <c r="D41" s="33"/>
      <c r="E41" s="25"/>
      <c r="F41" s="20"/>
      <c r="G41" s="20"/>
      <c r="H41" s="20"/>
      <c r="I41" s="20"/>
      <c r="J41" s="20"/>
      <c r="K41" s="20"/>
      <c r="L41" s="21"/>
      <c r="M41" s="21"/>
      <c r="N41" s="20"/>
      <c r="O41" s="20"/>
      <c r="P41" s="21"/>
    </row>
    <row r="42" spans="2:16" ht="51.75" customHeight="1" thickBot="1">
      <c r="B42" s="22" t="s">
        <v>25</v>
      </c>
      <c r="C42" s="31">
        <v>30</v>
      </c>
      <c r="D42" s="33">
        <f t="shared" si="12"/>
        <v>0.5</v>
      </c>
      <c r="E42" s="27">
        <v>8000</v>
      </c>
      <c r="F42" s="28">
        <f>E42/168</f>
        <v>47.61904761904762</v>
      </c>
      <c r="G42" s="30">
        <f t="shared" si="13"/>
        <v>23.80952380952381</v>
      </c>
      <c r="H42" s="20">
        <f t="shared" si="14"/>
        <v>0</v>
      </c>
      <c r="I42" s="20">
        <v>0</v>
      </c>
      <c r="J42" s="20">
        <f t="shared" si="15"/>
        <v>23.80952380952381</v>
      </c>
      <c r="K42" s="20">
        <f t="shared" si="16"/>
        <v>5.2380952380952381</v>
      </c>
      <c r="L42" s="21" t="s">
        <v>12</v>
      </c>
      <c r="M42" s="21" t="s">
        <v>12</v>
      </c>
      <c r="N42" s="20">
        <f t="shared" si="17"/>
        <v>4.3571428571428568</v>
      </c>
      <c r="O42" s="20">
        <f>J42+K42+N42+0.01</f>
        <v>33.414761904761903</v>
      </c>
      <c r="P42" s="21">
        <f t="shared" si="19"/>
        <v>33.414761904761903</v>
      </c>
    </row>
    <row r="43" spans="2:16" ht="15.75" customHeight="1" thickBot="1">
      <c r="B43" s="22" t="s">
        <v>26</v>
      </c>
      <c r="C43" s="31">
        <v>60</v>
      </c>
      <c r="D43" s="33">
        <f t="shared" si="12"/>
        <v>1</v>
      </c>
      <c r="E43" s="27">
        <v>8000</v>
      </c>
      <c r="F43" s="28">
        <f t="shared" ref="F43:F44" si="20">E43/168</f>
        <v>47.61904761904762</v>
      </c>
      <c r="G43" s="30">
        <f t="shared" si="13"/>
        <v>47.61904761904762</v>
      </c>
      <c r="H43" s="20">
        <f t="shared" si="14"/>
        <v>0</v>
      </c>
      <c r="I43" s="20">
        <v>0</v>
      </c>
      <c r="J43" s="20">
        <f t="shared" si="15"/>
        <v>47.61904761904762</v>
      </c>
      <c r="K43" s="20">
        <f t="shared" si="16"/>
        <v>10.476190476190476</v>
      </c>
      <c r="L43" s="21" t="s">
        <v>12</v>
      </c>
      <c r="M43" s="21" t="s">
        <v>12</v>
      </c>
      <c r="N43" s="20">
        <f t="shared" si="17"/>
        <v>8.7142857142857135</v>
      </c>
      <c r="O43" s="20">
        <f t="shared" si="18"/>
        <v>66.80952380952381</v>
      </c>
      <c r="P43" s="21">
        <f t="shared" si="19"/>
        <v>66.80952380952381</v>
      </c>
    </row>
    <row r="44" spans="2:16" ht="33" customHeight="1" thickBot="1">
      <c r="B44" s="22" t="s">
        <v>27</v>
      </c>
      <c r="C44" s="31">
        <v>78</v>
      </c>
      <c r="D44" s="33">
        <f t="shared" si="12"/>
        <v>1.3</v>
      </c>
      <c r="E44" s="27">
        <v>8000</v>
      </c>
      <c r="F44" s="28">
        <f t="shared" si="20"/>
        <v>47.61904761904762</v>
      </c>
      <c r="G44" s="30">
        <f t="shared" si="13"/>
        <v>61.904761904761905</v>
      </c>
      <c r="H44" s="20">
        <f t="shared" si="14"/>
        <v>0</v>
      </c>
      <c r="I44" s="20">
        <v>0</v>
      </c>
      <c r="J44" s="20">
        <f t="shared" si="15"/>
        <v>61.904761904761905</v>
      </c>
      <c r="K44" s="20">
        <f t="shared" si="16"/>
        <v>13.619047619047619</v>
      </c>
      <c r="L44" s="21" t="s">
        <v>12</v>
      </c>
      <c r="M44" s="21" t="s">
        <v>12</v>
      </c>
      <c r="N44" s="20">
        <f t="shared" si="17"/>
        <v>11.328571428571427</v>
      </c>
      <c r="O44" s="20">
        <f t="shared" si="18"/>
        <v>86.85238095238094</v>
      </c>
      <c r="P44" s="21">
        <f t="shared" si="19"/>
        <v>86.85238095238094</v>
      </c>
    </row>
    <row r="45" spans="2:16" ht="15.75" customHeight="1" thickBot="1">
      <c r="B45" s="22" t="s">
        <v>51</v>
      </c>
      <c r="C45" s="31"/>
      <c r="D45" s="33"/>
      <c r="E45" s="25"/>
      <c r="F45" s="28"/>
      <c r="G45" s="28"/>
      <c r="H45" s="20"/>
      <c r="I45" s="20"/>
      <c r="J45" s="20"/>
      <c r="K45" s="20"/>
      <c r="L45" s="21"/>
      <c r="M45" s="21"/>
      <c r="N45" s="20"/>
      <c r="O45" s="20"/>
      <c r="P45" s="21"/>
    </row>
    <row r="46" spans="2:16" ht="26.25" customHeight="1" thickBot="1">
      <c r="B46" s="22" t="s">
        <v>35</v>
      </c>
      <c r="C46" s="31">
        <v>45</v>
      </c>
      <c r="D46" s="33">
        <f t="shared" si="12"/>
        <v>0.75</v>
      </c>
      <c r="E46" s="27">
        <v>8000</v>
      </c>
      <c r="F46" s="28">
        <f>E46/168</f>
        <v>47.61904761904762</v>
      </c>
      <c r="G46" s="30">
        <f t="shared" si="13"/>
        <v>35.714285714285715</v>
      </c>
      <c r="H46" s="20">
        <f t="shared" si="14"/>
        <v>0</v>
      </c>
      <c r="I46" s="20">
        <v>0</v>
      </c>
      <c r="J46" s="20">
        <f t="shared" si="15"/>
        <v>35.714285714285715</v>
      </c>
      <c r="K46" s="20">
        <f t="shared" si="16"/>
        <v>7.8571428571428577</v>
      </c>
      <c r="L46" s="21" t="s">
        <v>12</v>
      </c>
      <c r="M46" s="21" t="s">
        <v>12</v>
      </c>
      <c r="N46" s="20">
        <f t="shared" si="17"/>
        <v>6.5357142857142856</v>
      </c>
      <c r="O46" s="20">
        <f t="shared" si="18"/>
        <v>50.107142857142854</v>
      </c>
      <c r="P46" s="21">
        <f t="shared" si="19"/>
        <v>50.107142857142854</v>
      </c>
    </row>
    <row r="47" spans="2:16" ht="21.75" customHeight="1" thickBot="1">
      <c r="B47" s="22" t="s">
        <v>36</v>
      </c>
      <c r="C47" s="31">
        <v>20</v>
      </c>
      <c r="D47" s="33">
        <f t="shared" si="12"/>
        <v>0.33333333333333331</v>
      </c>
      <c r="E47" s="27">
        <v>8000</v>
      </c>
      <c r="F47" s="28">
        <f>E47/168</f>
        <v>47.61904761904762</v>
      </c>
      <c r="G47" s="30">
        <f>0.33*F47</f>
        <v>15.714285714285715</v>
      </c>
      <c r="H47" s="20">
        <f t="shared" si="14"/>
        <v>0</v>
      </c>
      <c r="I47" s="20">
        <v>0</v>
      </c>
      <c r="J47" s="20">
        <f t="shared" si="15"/>
        <v>15.714285714285715</v>
      </c>
      <c r="K47" s="20">
        <f t="shared" si="16"/>
        <v>3.4571428571428573</v>
      </c>
      <c r="L47" s="21" t="s">
        <v>12</v>
      </c>
      <c r="M47" s="21" t="s">
        <v>12</v>
      </c>
      <c r="N47" s="20">
        <f t="shared" si="17"/>
        <v>2.8757142857142854</v>
      </c>
      <c r="O47" s="20">
        <f t="shared" si="18"/>
        <v>22.047142857142855</v>
      </c>
      <c r="P47" s="21">
        <f t="shared" si="19"/>
        <v>22.047142857142855</v>
      </c>
    </row>
    <row r="48" spans="2:16" ht="18" customHeight="1" thickBot="1">
      <c r="B48" s="22" t="s">
        <v>52</v>
      </c>
      <c r="C48" s="31"/>
      <c r="D48" s="33"/>
      <c r="E48" s="27"/>
      <c r="F48" s="28"/>
      <c r="G48" s="28"/>
      <c r="H48" s="20"/>
      <c r="I48" s="20"/>
      <c r="J48" s="20"/>
      <c r="K48" s="20"/>
      <c r="L48" s="21"/>
      <c r="M48" s="21"/>
      <c r="N48" s="20"/>
      <c r="O48" s="20"/>
      <c r="P48" s="21">
        <f t="shared" si="19"/>
        <v>0</v>
      </c>
    </row>
    <row r="49" spans="2:16" ht="30.75" customHeight="1" thickBot="1">
      <c r="B49" s="22" t="s">
        <v>37</v>
      </c>
      <c r="C49" s="31">
        <v>45</v>
      </c>
      <c r="D49" s="33">
        <f t="shared" si="12"/>
        <v>0.75</v>
      </c>
      <c r="E49" s="27">
        <v>8000</v>
      </c>
      <c r="F49" s="28">
        <f>E49/168</f>
        <v>47.61904761904762</v>
      </c>
      <c r="G49" s="30">
        <f t="shared" si="13"/>
        <v>35.714285714285715</v>
      </c>
      <c r="H49" s="20">
        <f t="shared" si="14"/>
        <v>0</v>
      </c>
      <c r="I49" s="20">
        <v>0</v>
      </c>
      <c r="J49" s="20">
        <f t="shared" si="15"/>
        <v>35.714285714285715</v>
      </c>
      <c r="K49" s="20">
        <f t="shared" si="16"/>
        <v>7.8571428571428577</v>
      </c>
      <c r="L49" s="21" t="s">
        <v>12</v>
      </c>
      <c r="M49" s="21" t="s">
        <v>12</v>
      </c>
      <c r="N49" s="20">
        <f t="shared" si="17"/>
        <v>6.5357142857142856</v>
      </c>
      <c r="O49" s="20">
        <f t="shared" si="18"/>
        <v>50.107142857142854</v>
      </c>
      <c r="P49" s="21">
        <f t="shared" si="19"/>
        <v>50.107142857142854</v>
      </c>
    </row>
    <row r="50" spans="2:16" ht="27" customHeight="1" thickBot="1">
      <c r="B50" s="22" t="s">
        <v>38</v>
      </c>
      <c r="C50" s="31">
        <v>45</v>
      </c>
      <c r="D50" s="33">
        <f t="shared" si="12"/>
        <v>0.75</v>
      </c>
      <c r="E50" s="27">
        <v>8000</v>
      </c>
      <c r="F50" s="28">
        <f t="shared" ref="F50:F51" si="21">E50/168</f>
        <v>47.61904761904762</v>
      </c>
      <c r="G50" s="30">
        <f t="shared" si="13"/>
        <v>35.714285714285715</v>
      </c>
      <c r="H50" s="20">
        <f t="shared" si="14"/>
        <v>0</v>
      </c>
      <c r="I50" s="20">
        <v>0</v>
      </c>
      <c r="J50" s="20">
        <f t="shared" si="15"/>
        <v>35.714285714285715</v>
      </c>
      <c r="K50" s="20">
        <f t="shared" si="16"/>
        <v>7.8571428571428577</v>
      </c>
      <c r="L50" s="21" t="s">
        <v>12</v>
      </c>
      <c r="M50" s="21" t="s">
        <v>12</v>
      </c>
      <c r="N50" s="20">
        <f t="shared" si="17"/>
        <v>6.5357142857142856</v>
      </c>
      <c r="O50" s="20">
        <f t="shared" si="18"/>
        <v>50.107142857142854</v>
      </c>
      <c r="P50" s="21">
        <f t="shared" si="19"/>
        <v>50.107142857142854</v>
      </c>
    </row>
    <row r="51" spans="2:16" ht="43.5" customHeight="1" thickBot="1">
      <c r="B51" s="22" t="s">
        <v>53</v>
      </c>
      <c r="C51" s="31">
        <v>60</v>
      </c>
      <c r="D51" s="33">
        <f t="shared" si="12"/>
        <v>1</v>
      </c>
      <c r="E51" s="27">
        <v>8000</v>
      </c>
      <c r="F51" s="28">
        <f t="shared" si="21"/>
        <v>47.61904761904762</v>
      </c>
      <c r="G51" s="30">
        <f t="shared" si="13"/>
        <v>47.61904761904762</v>
      </c>
      <c r="H51" s="20">
        <f t="shared" si="14"/>
        <v>0</v>
      </c>
      <c r="I51" s="20">
        <v>0</v>
      </c>
      <c r="J51" s="20">
        <f t="shared" si="15"/>
        <v>47.61904761904762</v>
      </c>
      <c r="K51" s="20">
        <f t="shared" si="16"/>
        <v>10.476190476190476</v>
      </c>
      <c r="L51" s="21" t="s">
        <v>12</v>
      </c>
      <c r="M51" s="21" t="s">
        <v>12</v>
      </c>
      <c r="N51" s="20">
        <f t="shared" si="17"/>
        <v>8.7142857142857135</v>
      </c>
      <c r="O51" s="20">
        <f t="shared" si="18"/>
        <v>66.80952380952381</v>
      </c>
      <c r="P51" s="21">
        <f t="shared" si="19"/>
        <v>66.80952380952381</v>
      </c>
    </row>
    <row r="52" spans="2:16" ht="43.5" customHeight="1">
      <c r="B52" s="35"/>
      <c r="C52" s="36"/>
      <c r="D52" s="37"/>
      <c r="E52" s="38"/>
      <c r="F52" s="39"/>
      <c r="G52" s="40"/>
      <c r="H52" s="41"/>
      <c r="I52" s="41"/>
      <c r="J52" s="41"/>
      <c r="K52" s="41"/>
      <c r="L52" s="42"/>
      <c r="M52" s="42"/>
      <c r="N52" s="41"/>
      <c r="O52" s="41"/>
      <c r="P52" s="42"/>
    </row>
    <row r="53" spans="2:16" ht="43.5" customHeight="1">
      <c r="B53" s="35"/>
      <c r="C53" s="36"/>
      <c r="D53" s="37"/>
      <c r="E53" s="38"/>
      <c r="F53" s="39"/>
      <c r="G53" s="40"/>
      <c r="H53" s="41"/>
      <c r="I53" s="41"/>
      <c r="J53" s="41"/>
      <c r="K53" s="41"/>
      <c r="L53" s="42"/>
      <c r="M53" s="42"/>
      <c r="N53" s="41"/>
      <c r="O53" s="41"/>
      <c r="P53" s="42"/>
    </row>
    <row r="54" spans="2:16" ht="43.5" customHeight="1">
      <c r="B54" s="35"/>
      <c r="C54" s="36"/>
      <c r="D54" s="37"/>
      <c r="E54" s="38"/>
      <c r="F54" s="39"/>
      <c r="G54" s="40"/>
      <c r="H54" s="41"/>
      <c r="I54" s="41"/>
      <c r="J54" s="41"/>
      <c r="K54" s="41"/>
      <c r="L54" s="42"/>
      <c r="M54" s="42"/>
      <c r="N54" s="41"/>
      <c r="O54" s="41"/>
      <c r="P54" s="42"/>
    </row>
    <row r="55" spans="2:16" ht="25.5" customHeight="1">
      <c r="B55" s="35"/>
      <c r="C55" s="36"/>
      <c r="D55" s="37"/>
      <c r="E55" s="38"/>
      <c r="F55" s="39"/>
      <c r="G55" s="40"/>
      <c r="H55" s="41"/>
      <c r="I55" s="41"/>
      <c r="J55" s="41"/>
      <c r="K55" s="41"/>
      <c r="L55" s="42"/>
      <c r="M55" s="42"/>
      <c r="N55" s="41"/>
      <c r="O55" s="41"/>
      <c r="P55" s="42"/>
    </row>
    <row r="56" spans="2:16">
      <c r="B56" s="3"/>
      <c r="C56" s="3"/>
      <c r="D56" s="3"/>
      <c r="E56" s="3"/>
      <c r="F56" s="3"/>
      <c r="G56" s="44">
        <f>SUM(G16:G51)</f>
        <v>978.23413904761878</v>
      </c>
      <c r="H56" s="44">
        <f t="shared" ref="H56:O56" si="22">SUM(H16:H51)</f>
        <v>0</v>
      </c>
      <c r="I56" s="44">
        <f t="shared" si="22"/>
        <v>0</v>
      </c>
      <c r="J56" s="45">
        <f t="shared" si="22"/>
        <v>978.23413904761878</v>
      </c>
      <c r="K56" s="45">
        <f t="shared" si="22"/>
        <v>215.21151059047625</v>
      </c>
      <c r="L56" s="44">
        <f t="shared" si="22"/>
        <v>0</v>
      </c>
      <c r="M56" s="44">
        <f t="shared" si="22"/>
        <v>0</v>
      </c>
      <c r="N56" s="45">
        <f t="shared" si="22"/>
        <v>179.01684744571429</v>
      </c>
      <c r="O56" s="45">
        <f t="shared" si="22"/>
        <v>1372.5024970838099</v>
      </c>
      <c r="P56" s="45">
        <f>SUM(P16:P51)</f>
        <v>1372.5024970838099</v>
      </c>
    </row>
    <row r="57" spans="2:16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6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25" ht="18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</row>
    <row r="80" spans="2:25" ht="16.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Y80" s="5"/>
    </row>
    <row r="81" spans="2:24" ht="16.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X81" s="5"/>
    </row>
    <row r="82" spans="2:24" ht="18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3"/>
    </row>
    <row r="83" spans="2:24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24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24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24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24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24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24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24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24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24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24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24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24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24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2:16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2:16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</sheetData>
  <mergeCells count="21">
    <mergeCell ref="P11:P12"/>
    <mergeCell ref="B9:P9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L3:O3"/>
    <mergeCell ref="L4:O4"/>
    <mergeCell ref="L5:O5"/>
    <mergeCell ref="L6:P6"/>
    <mergeCell ref="L7:O7"/>
  </mergeCells>
  <pageMargins left="0" right="0" top="0" bottom="0" header="0" footer="0"/>
  <pageSetup paperSize="9" scale="7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з 01.04.2024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2024-04-03T13:12:16Z</dcterms:modified>
</cp:coreProperties>
</file>